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0" windowWidth="33600" windowHeight="15100" activeTab="0"/>
  </bookViews>
  <sheets>
    <sheet name="A" sheetId="1" r:id="rId1"/>
  </sheets>
  <definedNames>
    <definedName name="_xlnm.Print_Area" localSheetId="0">'A'!$A$1:$D$61</definedName>
  </definedNames>
  <calcPr fullCalcOnLoad="1"/>
</workbook>
</file>

<file path=xl/sharedStrings.xml><?xml version="1.0" encoding="utf-8"?>
<sst xmlns="http://schemas.openxmlformats.org/spreadsheetml/2006/main" count="74" uniqueCount="36">
  <si>
    <t/>
  </si>
  <si>
    <t>1,9 mm pap = 1170 g.</t>
  </si>
  <si>
    <t>3,0 mm  pap = 1815 g</t>
  </si>
  <si>
    <t>2,3 mm pap = 1385 g</t>
  </si>
  <si>
    <t>G-Print = 1,0</t>
  </si>
  <si>
    <t>Arctic Volume = 1,12</t>
  </si>
  <si>
    <t>Offset = 1,22</t>
  </si>
  <si>
    <t>Dobb. Coated Silk = 0.86</t>
  </si>
  <si>
    <t>Titel:</t>
  </si>
  <si>
    <t>Calculation of spine and weight of your books / catalogs :</t>
  </si>
  <si>
    <t>Softcover / Catalogs</t>
  </si>
  <si>
    <t>Title :</t>
  </si>
  <si>
    <t>Paper Bulk :</t>
  </si>
  <si>
    <t>Paper Bulk</t>
  </si>
  <si>
    <t>Content Paper weight (g):</t>
  </si>
  <si>
    <t>Cover Paper weight (g):</t>
  </si>
  <si>
    <t>Print run:</t>
  </si>
  <si>
    <t>Weight per book / catalog (g)</t>
  </si>
  <si>
    <t>Final format HEIGHT (mm):</t>
  </si>
  <si>
    <t>Number of EUR-Pallet:</t>
  </si>
  <si>
    <t>Weight per pallet (a 25 kg):</t>
  </si>
  <si>
    <t>TOTAL NET WEIGHT (kg):</t>
  </si>
  <si>
    <t>TOTAL WEIGHT INCL. PALLETS (Kg):</t>
  </si>
  <si>
    <t>Format WIDTH (mm):</t>
  </si>
  <si>
    <t>Number of Pages incl. Ends</t>
  </si>
  <si>
    <t>Print run</t>
  </si>
  <si>
    <t>Cover Board (g)</t>
  </si>
  <si>
    <t>Cover Board thickness</t>
  </si>
  <si>
    <t>Paper Bulk:</t>
  </si>
  <si>
    <t xml:space="preserve">Cover Board (g) </t>
  </si>
  <si>
    <t>Hardcover (PLC) square spine</t>
  </si>
  <si>
    <t>Hardcover (PLC) rounded spine</t>
  </si>
  <si>
    <t>Weight per book (g)</t>
  </si>
  <si>
    <t>Number of pages</t>
  </si>
  <si>
    <t>Spine thickness (mm)</t>
  </si>
  <si>
    <t>Spine thickness incl. Cover (mm)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</si>
</sst>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0_)"/>
    <numFmt numFmtId="187" formatCode="0.0_)"/>
    <numFmt numFmtId="188" formatCode="0_)"/>
    <numFmt numFmtId="189" formatCode="General_)"/>
  </numFmts>
  <fonts count="5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Arial"/>
      <family val="0"/>
    </font>
    <font>
      <b/>
      <sz val="14"/>
      <color indexed="52"/>
      <name val="Arial"/>
      <family val="0"/>
    </font>
    <font>
      <b/>
      <sz val="14"/>
      <color indexed="10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0"/>
      <name val="Arial"/>
      <family val="0"/>
    </font>
    <font>
      <b/>
      <sz val="14"/>
      <color theme="5" tint="-0.24997000396251678"/>
      <name val="Arial"/>
      <family val="0"/>
    </font>
    <font>
      <b/>
      <sz val="14"/>
      <color rgb="FFFF0000"/>
      <name val="Arial"/>
      <family val="0"/>
    </font>
    <font>
      <sz val="12"/>
      <color rgb="FF0000FF"/>
      <name val="Arial"/>
      <family val="0"/>
    </font>
    <font>
      <b/>
      <sz val="12"/>
      <color rgb="FF0000FF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2" applyNumberFormat="0" applyAlignment="0" applyProtection="0"/>
    <xf numFmtId="0" fontId="37" fillId="25" borderId="3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4" fillId="0" borderId="0" applyFont="0" applyFill="0" applyBorder="0" applyAlignment="0" applyProtection="0"/>
  </cellStyleXfs>
  <cellXfs count="26">
    <xf numFmtId="189" fontId="0" fillId="0" borderId="0" xfId="0" applyAlignment="1">
      <alignment/>
    </xf>
    <xf numFmtId="189" fontId="0" fillId="0" borderId="0" xfId="0" applyAlignment="1">
      <alignment horizontal="left"/>
    </xf>
    <xf numFmtId="189" fontId="5" fillId="0" borderId="0" xfId="0" applyFont="1" applyAlignment="1">
      <alignment/>
    </xf>
    <xf numFmtId="189" fontId="5" fillId="0" borderId="0" xfId="0" applyFont="1" applyAlignment="1">
      <alignment horizontal="right"/>
    </xf>
    <xf numFmtId="189" fontId="5" fillId="33" borderId="0" xfId="0" applyFont="1" applyFill="1" applyAlignment="1">
      <alignment horizontal="right"/>
    </xf>
    <xf numFmtId="189" fontId="0" fillId="33" borderId="0" xfId="0" applyFill="1" applyAlignment="1">
      <alignment/>
    </xf>
    <xf numFmtId="189" fontId="6" fillId="33" borderId="0" xfId="0" applyFont="1" applyFill="1" applyAlignment="1">
      <alignment horizontal="center"/>
    </xf>
    <xf numFmtId="189" fontId="5" fillId="34" borderId="0" xfId="0" applyFont="1" applyFill="1" applyAlignment="1">
      <alignment horizontal="right"/>
    </xf>
    <xf numFmtId="189" fontId="0" fillId="34" borderId="0" xfId="0" applyFill="1" applyAlignment="1">
      <alignment/>
    </xf>
    <xf numFmtId="189" fontId="6" fillId="34" borderId="0" xfId="0" applyFont="1" applyFill="1" applyAlignment="1">
      <alignment horizontal="center"/>
    </xf>
    <xf numFmtId="189" fontId="0" fillId="35" borderId="0" xfId="0" applyFill="1" applyAlignment="1">
      <alignment/>
    </xf>
    <xf numFmtId="186" fontId="46" fillId="35" borderId="0" xfId="0" applyNumberFormat="1" applyFont="1" applyFill="1" applyAlignment="1" applyProtection="1">
      <alignment/>
      <protection/>
    </xf>
    <xf numFmtId="186" fontId="46" fillId="35" borderId="0" xfId="0" applyNumberFormat="1" applyFont="1" applyFill="1" applyAlignment="1" applyProtection="1">
      <alignment horizontal="center"/>
      <protection/>
    </xf>
    <xf numFmtId="187" fontId="46" fillId="35" borderId="0" xfId="0" applyNumberFormat="1" applyFont="1" applyFill="1" applyAlignment="1" applyProtection="1">
      <alignment horizontal="center"/>
      <protection/>
    </xf>
    <xf numFmtId="189" fontId="7" fillId="0" borderId="0" xfId="0" applyFont="1" applyAlignment="1">
      <alignment/>
    </xf>
    <xf numFmtId="189" fontId="5" fillId="36" borderId="0" xfId="0" applyFont="1" applyFill="1" applyAlignment="1" applyProtection="1">
      <alignment/>
      <protection locked="0"/>
    </xf>
    <xf numFmtId="189" fontId="5" fillId="36" borderId="0" xfId="0" applyFont="1" applyFill="1" applyAlignment="1" applyProtection="1" quotePrefix="1">
      <alignment/>
      <protection locked="0"/>
    </xf>
    <xf numFmtId="188" fontId="6" fillId="35" borderId="0" xfId="0" applyNumberFormat="1" applyFont="1" applyFill="1" applyAlignment="1" applyProtection="1">
      <alignment horizontal="center"/>
      <protection/>
    </xf>
    <xf numFmtId="189" fontId="5" fillId="0" borderId="0" xfId="0" applyFont="1" applyAlignment="1">
      <alignment horizontal="center"/>
    </xf>
    <xf numFmtId="189" fontId="6" fillId="0" borderId="0" xfId="0" applyFont="1" applyAlignment="1">
      <alignment horizontal="center"/>
    </xf>
    <xf numFmtId="189" fontId="5" fillId="37" borderId="0" xfId="0" applyFont="1" applyFill="1" applyAlignment="1" applyProtection="1">
      <alignment horizontal="center"/>
      <protection locked="0"/>
    </xf>
    <xf numFmtId="189" fontId="47" fillId="35" borderId="0" xfId="0" applyFont="1" applyFill="1" applyAlignment="1">
      <alignment horizontal="left"/>
    </xf>
    <xf numFmtId="189" fontId="48" fillId="0" borderId="0" xfId="0" applyFont="1" applyAlignment="1">
      <alignment horizontal="right"/>
    </xf>
    <xf numFmtId="187" fontId="48" fillId="35" borderId="0" xfId="0" applyNumberFormat="1" applyFont="1" applyFill="1" applyAlignment="1" applyProtection="1">
      <alignment horizontal="center"/>
      <protection/>
    </xf>
    <xf numFmtId="189" fontId="49" fillId="0" borderId="0" xfId="0" applyFont="1" applyAlignment="1">
      <alignment horizontal="right"/>
    </xf>
    <xf numFmtId="188" fontId="50" fillId="35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61"/>
  <sheetViews>
    <sheetView showGridLines="0" tabSelected="1" zoomScale="150" zoomScaleNormal="150" workbookViewId="0" topLeftCell="A1">
      <selection activeCell="C3" sqref="C3:D3"/>
    </sheetView>
  </sheetViews>
  <sheetFormatPr defaultColWidth="21.10546875" defaultRowHeight="15"/>
  <cols>
    <col min="1" max="1" width="27.6640625" style="0" customWidth="1"/>
    <col min="2" max="2" width="9.99609375" style="0" customWidth="1"/>
  </cols>
  <sheetData>
    <row r="1" ht="21">
      <c r="A1" s="14" t="s">
        <v>9</v>
      </c>
    </row>
    <row r="3" spans="1:5" ht="16.5">
      <c r="A3" s="21" t="s">
        <v>10</v>
      </c>
      <c r="B3" s="2" t="s">
        <v>11</v>
      </c>
      <c r="C3" s="20"/>
      <c r="D3" s="20"/>
      <c r="E3" s="1" t="s">
        <v>0</v>
      </c>
    </row>
    <row r="4" spans="1:3" ht="15.75">
      <c r="A4" s="2"/>
      <c r="B4" s="2"/>
      <c r="C4" s="2"/>
    </row>
    <row r="5" spans="1:4" ht="15.75">
      <c r="A5" s="3" t="s">
        <v>23</v>
      </c>
      <c r="B5" s="15">
        <v>165</v>
      </c>
      <c r="C5" s="2"/>
      <c r="D5" s="6" t="s">
        <v>12</v>
      </c>
    </row>
    <row r="6" spans="1:4" ht="15.75">
      <c r="A6" s="3" t="s">
        <v>18</v>
      </c>
      <c r="B6" s="15">
        <v>230</v>
      </c>
      <c r="C6" s="2"/>
      <c r="D6" s="5" t="s">
        <v>4</v>
      </c>
    </row>
    <row r="7" spans="1:4" ht="15.75">
      <c r="A7" s="3" t="s">
        <v>33</v>
      </c>
      <c r="B7" s="15">
        <v>256</v>
      </c>
      <c r="C7" s="2"/>
      <c r="D7" s="5" t="s">
        <v>5</v>
      </c>
    </row>
    <row r="8" spans="1:4" ht="15.75">
      <c r="A8" s="4" t="s">
        <v>13</v>
      </c>
      <c r="B8" s="15">
        <v>1.12</v>
      </c>
      <c r="C8" s="2"/>
      <c r="D8" s="5" t="s">
        <v>6</v>
      </c>
    </row>
    <row r="9" spans="1:4" ht="15.75">
      <c r="A9" s="3" t="s">
        <v>14</v>
      </c>
      <c r="B9" s="15">
        <v>115</v>
      </c>
      <c r="C9" s="11">
        <f>B5*B6*(B7/2)*B9*0.000001</f>
        <v>558.624</v>
      </c>
      <c r="D9" s="5" t="s">
        <v>7</v>
      </c>
    </row>
    <row r="10" spans="1:3" ht="15.75">
      <c r="A10" s="3" t="s">
        <v>15</v>
      </c>
      <c r="B10" s="15">
        <v>240</v>
      </c>
      <c r="C10" s="11">
        <f>B5*B6*2*B10*0.000001</f>
        <v>18.215999999999998</v>
      </c>
    </row>
    <row r="11" spans="1:3" ht="15.75">
      <c r="A11" s="3" t="s">
        <v>16</v>
      </c>
      <c r="B11" s="15">
        <v>2000</v>
      </c>
      <c r="C11" s="2"/>
    </row>
    <row r="12" spans="1:3" ht="16.5">
      <c r="A12" s="22" t="s">
        <v>35</v>
      </c>
      <c r="B12" s="23">
        <f>SUM(C12)</f>
        <v>16.4864</v>
      </c>
      <c r="C12" s="13">
        <f>(B7*B8*B9)/2000</f>
        <v>16.4864</v>
      </c>
    </row>
    <row r="13" spans="1:3" ht="15.75">
      <c r="A13" s="24" t="s">
        <v>17</v>
      </c>
      <c r="B13" s="25">
        <f>C9+C10</f>
        <v>576.84</v>
      </c>
      <c r="C13" s="2"/>
    </row>
    <row r="14" spans="1:3" ht="15.75">
      <c r="A14" s="3" t="s">
        <v>21</v>
      </c>
      <c r="B14" s="17">
        <f>B13*B11/1000</f>
        <v>1153.68</v>
      </c>
      <c r="C14" s="2"/>
    </row>
    <row r="15" spans="1:3" ht="15.75">
      <c r="A15" s="2"/>
      <c r="B15" s="2"/>
      <c r="C15" s="2"/>
    </row>
    <row r="16" spans="1:3" ht="15.75">
      <c r="A16" s="3" t="s">
        <v>19</v>
      </c>
      <c r="B16" s="19">
        <f>TRUNC(+C16+0.99)</f>
        <v>2</v>
      </c>
      <c r="C16" s="12">
        <f>B11/((900/C12)*(7800/(B5*B6/100)))</f>
        <v>1.782503931623932</v>
      </c>
    </row>
    <row r="17" spans="1:3" ht="15.75">
      <c r="A17" s="3" t="s">
        <v>20</v>
      </c>
      <c r="B17" s="18">
        <f>TRUNC(B16*25)</f>
        <v>50</v>
      </c>
      <c r="C17" s="2"/>
    </row>
    <row r="18" spans="1:3" ht="15.75">
      <c r="A18" s="2"/>
      <c r="B18" s="18"/>
      <c r="C18" s="2"/>
    </row>
    <row r="19" spans="1:3" ht="15.75">
      <c r="A19" s="3" t="s">
        <v>22</v>
      </c>
      <c r="B19" s="19">
        <f>TRUNC(+B14+B17)</f>
        <v>1203</v>
      </c>
      <c r="C19" s="2"/>
    </row>
    <row r="20" spans="1:3" ht="15.75">
      <c r="A20" s="3"/>
      <c r="B20" s="19"/>
      <c r="C20" s="2"/>
    </row>
    <row r="21" spans="1:3" ht="15.75">
      <c r="A21" s="2"/>
      <c r="B21" s="2"/>
      <c r="C21" s="2"/>
    </row>
    <row r="22" spans="1:4" ht="16.5">
      <c r="A22" s="21" t="s">
        <v>30</v>
      </c>
      <c r="B22" s="2" t="s">
        <v>8</v>
      </c>
      <c r="C22" s="20"/>
      <c r="D22" s="20"/>
    </row>
    <row r="23" spans="1:3" ht="15.75">
      <c r="A23" s="2"/>
      <c r="B23" s="2"/>
      <c r="C23" s="2"/>
    </row>
    <row r="24" spans="1:4" ht="15.75">
      <c r="A24" s="3" t="s">
        <v>23</v>
      </c>
      <c r="B24" s="15">
        <v>195</v>
      </c>
      <c r="C24" s="2"/>
      <c r="D24" s="6" t="s">
        <v>28</v>
      </c>
    </row>
    <row r="25" spans="1:4" ht="15.75">
      <c r="A25" s="3" t="s">
        <v>18</v>
      </c>
      <c r="B25" s="15">
        <v>265</v>
      </c>
      <c r="C25" s="2"/>
      <c r="D25" s="5" t="s">
        <v>4</v>
      </c>
    </row>
    <row r="26" spans="1:4" ht="15.75">
      <c r="A26" s="3" t="s">
        <v>24</v>
      </c>
      <c r="B26" s="16">
        <v>256</v>
      </c>
      <c r="C26" s="2"/>
      <c r="D26" s="5" t="s">
        <v>5</v>
      </c>
    </row>
    <row r="27" spans="1:4" ht="15.75">
      <c r="A27" s="4" t="s">
        <v>13</v>
      </c>
      <c r="B27" s="15">
        <v>1.12</v>
      </c>
      <c r="C27" s="2"/>
      <c r="D27" s="5" t="s">
        <v>6</v>
      </c>
    </row>
    <row r="28" spans="1:4" ht="15.75">
      <c r="A28" s="3" t="s">
        <v>14</v>
      </c>
      <c r="B28" s="15">
        <v>130</v>
      </c>
      <c r="C28" s="11">
        <f>B24*B25*(B26/2)*B28*0.000001</f>
        <v>859.872</v>
      </c>
      <c r="D28" s="5" t="s">
        <v>7</v>
      </c>
    </row>
    <row r="29" spans="1:4" ht="15.75">
      <c r="A29" s="3" t="s">
        <v>15</v>
      </c>
      <c r="B29" s="15">
        <v>130</v>
      </c>
      <c r="C29" s="11">
        <f>B24*B25*2*B29*0.000001</f>
        <v>13.4355</v>
      </c>
      <c r="D29" s="10"/>
    </row>
    <row r="30" spans="1:4" ht="15.75">
      <c r="A30" s="7" t="s">
        <v>26</v>
      </c>
      <c r="B30" s="15">
        <v>1385</v>
      </c>
      <c r="C30" s="11">
        <f>(B24+5)*(B25+5)*2*B30*0.000001</f>
        <v>149.57999999999998</v>
      </c>
      <c r="D30" s="9" t="s">
        <v>29</v>
      </c>
    </row>
    <row r="31" spans="1:4" ht="15.75">
      <c r="A31" s="3" t="s">
        <v>25</v>
      </c>
      <c r="B31" s="15">
        <v>2000</v>
      </c>
      <c r="C31" s="2"/>
      <c r="D31" s="8" t="s">
        <v>1</v>
      </c>
    </row>
    <row r="32" spans="1:4" ht="15.75">
      <c r="A32" s="3" t="s">
        <v>27</v>
      </c>
      <c r="B32" s="15">
        <v>2.3</v>
      </c>
      <c r="C32" s="2"/>
      <c r="D32" s="8" t="s">
        <v>3</v>
      </c>
    </row>
    <row r="33" spans="1:4" ht="16.5">
      <c r="A33" s="22" t="s">
        <v>34</v>
      </c>
      <c r="B33" s="23">
        <f>SUM(C33)</f>
        <v>23.236800000000002</v>
      </c>
      <c r="C33" s="13">
        <f>(B26*B27*B28)/2000+(B32*2)</f>
        <v>23.236800000000002</v>
      </c>
      <c r="D33" s="8" t="s">
        <v>2</v>
      </c>
    </row>
    <row r="34" spans="1:3" ht="15.75">
      <c r="A34" s="24" t="s">
        <v>32</v>
      </c>
      <c r="B34" s="25">
        <f>C28+C29+C30</f>
        <v>1022.8875</v>
      </c>
      <c r="C34" s="2"/>
    </row>
    <row r="35" spans="1:3" ht="15.75">
      <c r="A35" s="3" t="s">
        <v>21</v>
      </c>
      <c r="B35" s="17">
        <f>B34*B31/1000</f>
        <v>2045.775</v>
      </c>
      <c r="C35" s="2"/>
    </row>
    <row r="36" spans="1:3" ht="15.75">
      <c r="A36" s="2"/>
      <c r="B36" s="2"/>
      <c r="C36" s="2"/>
    </row>
    <row r="37" spans="1:3" ht="15.75">
      <c r="A37" s="3" t="s">
        <v>19</v>
      </c>
      <c r="B37" s="19">
        <f>TRUNC(+C37+0.99)</f>
        <v>4</v>
      </c>
      <c r="C37" s="12">
        <f>B31/((900/C33)*(7800/((B24+5)*B25/100)))</f>
        <v>3.5086905982905985</v>
      </c>
    </row>
    <row r="38" spans="1:3" ht="15.75">
      <c r="A38" s="3" t="s">
        <v>20</v>
      </c>
      <c r="B38" s="18">
        <f>TRUNC(B37*25)</f>
        <v>100</v>
      </c>
      <c r="C38" s="2"/>
    </row>
    <row r="39" spans="1:3" ht="15.75">
      <c r="A39" s="2"/>
      <c r="B39" s="18"/>
      <c r="C39" s="2"/>
    </row>
    <row r="40" spans="1:3" ht="15.75">
      <c r="A40" s="3" t="s">
        <v>22</v>
      </c>
      <c r="B40" s="19">
        <f>TRUNC(+B35+B38)</f>
        <v>2145</v>
      </c>
      <c r="C40" s="2"/>
    </row>
    <row r="41" spans="1:3" ht="15.75">
      <c r="A41" s="3"/>
      <c r="B41" s="19"/>
      <c r="C41" s="2"/>
    </row>
    <row r="43" spans="1:4" ht="16.5">
      <c r="A43" s="21" t="s">
        <v>31</v>
      </c>
      <c r="B43" s="2" t="s">
        <v>8</v>
      </c>
      <c r="C43" s="20"/>
      <c r="D43" s="20"/>
    </row>
    <row r="44" spans="1:3" ht="15.75">
      <c r="A44" s="2"/>
      <c r="B44" s="2"/>
      <c r="C44" s="2"/>
    </row>
    <row r="45" spans="1:4" ht="15.75">
      <c r="A45" s="3" t="s">
        <v>23</v>
      </c>
      <c r="B45" s="15">
        <v>195</v>
      </c>
      <c r="C45" s="2"/>
      <c r="D45" s="6" t="s">
        <v>28</v>
      </c>
    </row>
    <row r="46" spans="1:4" ht="15.75">
      <c r="A46" s="3" t="s">
        <v>18</v>
      </c>
      <c r="B46" s="15">
        <v>265</v>
      </c>
      <c r="C46" s="2"/>
      <c r="D46" s="5" t="s">
        <v>4</v>
      </c>
    </row>
    <row r="47" spans="1:4" ht="15.75">
      <c r="A47" s="3" t="s">
        <v>24</v>
      </c>
      <c r="B47" s="15">
        <v>256</v>
      </c>
      <c r="C47" s="2"/>
      <c r="D47" s="5" t="s">
        <v>5</v>
      </c>
    </row>
    <row r="48" spans="1:4" ht="15.75">
      <c r="A48" s="4" t="s">
        <v>13</v>
      </c>
      <c r="B48" s="15">
        <v>1.12</v>
      </c>
      <c r="C48" s="2"/>
      <c r="D48" s="5" t="s">
        <v>6</v>
      </c>
    </row>
    <row r="49" spans="1:4" ht="15.75">
      <c r="A49" s="3" t="s">
        <v>14</v>
      </c>
      <c r="B49" s="15">
        <v>130</v>
      </c>
      <c r="C49" s="11">
        <f>B45*B46*(B47/2)*B49*0.000001</f>
        <v>859.872</v>
      </c>
      <c r="D49" s="5" t="s">
        <v>7</v>
      </c>
    </row>
    <row r="50" spans="1:4" ht="15.75">
      <c r="A50" s="3" t="s">
        <v>15</v>
      </c>
      <c r="B50" s="15">
        <v>130</v>
      </c>
      <c r="C50" s="11">
        <f>B45*B46*2*B50*0.000001</f>
        <v>13.4355</v>
      </c>
      <c r="D50" s="10"/>
    </row>
    <row r="51" spans="1:4" ht="15.75">
      <c r="A51" s="7" t="s">
        <v>26</v>
      </c>
      <c r="B51" s="15">
        <v>1385</v>
      </c>
      <c r="C51" s="11">
        <f>(B45+5)*(B46+5)*2*B51*0.000001</f>
        <v>149.57999999999998</v>
      </c>
      <c r="D51" s="9" t="s">
        <v>29</v>
      </c>
    </row>
    <row r="52" spans="1:4" ht="15.75">
      <c r="A52" s="3" t="s">
        <v>25</v>
      </c>
      <c r="B52" s="15">
        <v>1</v>
      </c>
      <c r="C52" s="2"/>
      <c r="D52" s="8" t="s">
        <v>1</v>
      </c>
    </row>
    <row r="53" spans="1:4" ht="15.75">
      <c r="A53" s="3" t="s">
        <v>27</v>
      </c>
      <c r="B53" s="15">
        <v>2.3</v>
      </c>
      <c r="C53" s="2"/>
      <c r="D53" s="8" t="s">
        <v>3</v>
      </c>
    </row>
    <row r="54" spans="1:4" ht="16.5">
      <c r="A54" s="22" t="s">
        <v>34</v>
      </c>
      <c r="B54" s="23">
        <f>SUM(C54)</f>
        <v>26.025216000000004</v>
      </c>
      <c r="C54" s="13">
        <f>(((B47*B48*B49)/2000)+(B53*2))*1.12</f>
        <v>26.025216000000004</v>
      </c>
      <c r="D54" s="8" t="s">
        <v>2</v>
      </c>
    </row>
    <row r="55" spans="1:3" ht="15.75">
      <c r="A55" s="24" t="s">
        <v>32</v>
      </c>
      <c r="B55" s="25">
        <f>C49+C50+C51</f>
        <v>1022.8875</v>
      </c>
      <c r="C55" s="2"/>
    </row>
    <row r="56" spans="1:3" ht="15.75">
      <c r="A56" s="3" t="s">
        <v>21</v>
      </c>
      <c r="B56" s="17">
        <f>B55*B52/1000</f>
        <v>1.0228875</v>
      </c>
      <c r="C56" s="2"/>
    </row>
    <row r="57" spans="1:3" ht="15.75">
      <c r="A57" s="2"/>
      <c r="B57" s="2"/>
      <c r="C57" s="2"/>
    </row>
    <row r="58" spans="1:3" ht="15.75">
      <c r="A58" s="3" t="s">
        <v>19</v>
      </c>
      <c r="B58" s="19">
        <f>TRUNC(+C58+0.99)</f>
        <v>0</v>
      </c>
      <c r="C58" s="12">
        <f>B52/((900/C54)*(7800/((B45+5)*B46/100)))</f>
        <v>0.0019648667350427355</v>
      </c>
    </row>
    <row r="59" spans="1:3" ht="15.75">
      <c r="A59" s="3" t="s">
        <v>20</v>
      </c>
      <c r="B59" s="18">
        <f>TRUNC(B58*25)</f>
        <v>0</v>
      </c>
      <c r="C59" s="2"/>
    </row>
    <row r="60" spans="1:3" ht="15.75">
      <c r="A60" s="2"/>
      <c r="B60" s="18"/>
      <c r="C60" s="2"/>
    </row>
    <row r="61" spans="1:3" ht="15.75">
      <c r="A61" s="3" t="s">
        <v>22</v>
      </c>
      <c r="B61" s="19">
        <f>TRUNC(+B56+B59)</f>
        <v>1</v>
      </c>
      <c r="C61" s="2"/>
    </row>
  </sheetData>
  <sheetProtection password="EA07" sheet="1" objects="1" scenarios="1"/>
  <mergeCells count="3">
    <mergeCell ref="C3:D3"/>
    <mergeCell ref="C22:D22"/>
    <mergeCell ref="C43:D43"/>
  </mergeCells>
  <printOptions/>
  <pageMargins left="0.51" right="0.51" top="2.36" bottom="0.55" header="0.51" footer="0.51"/>
  <pageSetup fitToHeight="1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Henrik Nielsen</cp:lastModifiedBy>
  <cp:lastPrinted>2014-08-18T09:50:09Z</cp:lastPrinted>
  <dcterms:created xsi:type="dcterms:W3CDTF">2002-08-01T10:06:41Z</dcterms:created>
  <dcterms:modified xsi:type="dcterms:W3CDTF">2014-09-01T08:52:08Z</dcterms:modified>
  <cp:category/>
  <cp:version/>
  <cp:contentType/>
  <cp:contentStatus/>
</cp:coreProperties>
</file>